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Sheet1" sheetId="1" r:id="rId1"/>
  </sheets>
  <definedNames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<sst xmlns="http://schemas.openxmlformats.org/spreadsheetml/2006/main" count="159" uniqueCount="99">
  <si>
    <t>附表：英德市2025年1月1日至2025年3月31日政策性农业（畜禽养殖）保险承保数量和财政保费补贴明细表</t>
  </si>
  <si>
    <t>统计时段：2025年1月1日至2025年3月31日（按保单起保时间统计）</t>
  </si>
  <si>
    <t>序号</t>
  </si>
  <si>
    <t>投保人/投保单位</t>
  </si>
  <si>
    <t>保险标的</t>
  </si>
  <si>
    <t>承保单位</t>
  </si>
  <si>
    <t>保险期限</t>
  </si>
  <si>
    <t>补贴比例（元/头）</t>
  </si>
  <si>
    <t>承保数量（头/羽）</t>
  </si>
  <si>
    <t>中央财政补贴金额（元）</t>
  </si>
  <si>
    <t>省级财政补贴金额（元）</t>
  </si>
  <si>
    <t>市级财政补贴金额（元）</t>
  </si>
  <si>
    <t>县级财政补贴金额（元）</t>
  </si>
  <si>
    <t>农户自负金额（元）</t>
  </si>
  <si>
    <t>中央财政</t>
  </si>
  <si>
    <t>省级财政</t>
  </si>
  <si>
    <t>市级财政</t>
  </si>
  <si>
    <t>县级财政</t>
  </si>
  <si>
    <t>农户自负</t>
  </si>
  <si>
    <t>梁有福</t>
  </si>
  <si>
    <t>能繁母猪</t>
  </si>
  <si>
    <t>中国人民财产保险股份有限公司清远市分公司</t>
  </si>
  <si>
    <t>2025-01-08--2026-01-07</t>
  </si>
  <si>
    <t>70    （40%）</t>
  </si>
  <si>
    <t>43.75 （25%）</t>
  </si>
  <si>
    <t>8.75 （5%）</t>
  </si>
  <si>
    <t>英德市望埠镇兴旺猪场</t>
  </si>
  <si>
    <t>2025-02-01--2026-01-31</t>
  </si>
  <si>
    <t>刘木金</t>
  </si>
  <si>
    <t>英德市益豚生态农业有限公司</t>
  </si>
  <si>
    <t>2025-03-21--2026-03-20</t>
  </si>
  <si>
    <t>广东正邦生态养殖有限公司</t>
  </si>
  <si>
    <t>2025-03-27--2026-03-26</t>
  </si>
  <si>
    <t>英德神农牧业有限公司</t>
  </si>
  <si>
    <t>合计</t>
  </si>
  <si>
    <t>清远双胞胎猪业有限公司</t>
  </si>
  <si>
    <t>育肥猪</t>
  </si>
  <si>
    <t>2025-01-03--2026-01-02</t>
  </si>
  <si>
    <t>22.8          (40%)</t>
  </si>
  <si>
    <t>14.25            (25%)</t>
  </si>
  <si>
    <t>2.85            (5%)</t>
  </si>
  <si>
    <t>贺州市京基智农时代有限公司</t>
  </si>
  <si>
    <t>2025-01-10--2025-06-09</t>
  </si>
  <si>
    <t>2025-01-18--2025-06-17</t>
  </si>
  <si>
    <t>2025-01-22--2025-06-21</t>
  </si>
  <si>
    <t>2025-02-22--2025-07-21</t>
  </si>
  <si>
    <t>广东汉世伟食品有限公司英德市分公司</t>
  </si>
  <si>
    <t>2025-02-28--2025-07-28</t>
  </si>
  <si>
    <t>广东环海农牧科技有限公司广东粤北分公司</t>
  </si>
  <si>
    <t>2025-02-28--2026-02-28</t>
  </si>
  <si>
    <t xml:space="preserve">乳源瑶族自治县新好农牧有限公司 </t>
  </si>
  <si>
    <t>2025-03-06--2025-08-05</t>
  </si>
  <si>
    <t>广东扬翔农牧有限公司</t>
  </si>
  <si>
    <t>2025-03-14--2026-03-13</t>
  </si>
  <si>
    <t>乳源瑶族自治县新好农牧有限公司</t>
  </si>
  <si>
    <t>2025-03-15--2026-03-14</t>
  </si>
  <si>
    <t>2025-03-20--2026-03-19</t>
  </si>
  <si>
    <t>2025-03-25--2025-08-24</t>
  </si>
  <si>
    <t>2025-03-28--2026-03-27</t>
  </si>
  <si>
    <t>韶关桂之源农牧有限公司</t>
  </si>
  <si>
    <t>2025-03-29--2026-03-28</t>
  </si>
  <si>
    <t>清远双牧鼎养殖有限公司</t>
  </si>
  <si>
    <t>2025-03-30--2026-03-29</t>
  </si>
  <si>
    <t>仔猪</t>
  </si>
  <si>
    <t>11.2    （40%）</t>
  </si>
  <si>
    <t>7    （25%）</t>
  </si>
  <si>
    <t>1.4    （5%）</t>
  </si>
  <si>
    <t>清远市新希望农牧科技有限公司</t>
  </si>
  <si>
    <t>2025-01-04--2025-04-03</t>
  </si>
  <si>
    <t>2025-01-11--2025-04-10</t>
  </si>
  <si>
    <t>2025-01-18--2025-04-17</t>
  </si>
  <si>
    <t>2025-01-27--2025-04-26</t>
  </si>
  <si>
    <t>2025-01-28--2025-04-27</t>
  </si>
  <si>
    <t>2025-03-06--2025-06-05</t>
  </si>
  <si>
    <t>2025-03-25-2025-06-24</t>
  </si>
  <si>
    <t>广东京基智农生态农业有限公司</t>
  </si>
  <si>
    <t>2025-03-27--2025-06-26</t>
  </si>
  <si>
    <t>英德市横石水镇兴乐奶牛场（个体工商户）</t>
  </si>
  <si>
    <t>奶牛    （1-3岁）</t>
  </si>
  <si>
    <t>中国人民财产保险股份有限公司英德支公司</t>
  </si>
  <si>
    <t>2025-03-01--2026-02-28</t>
  </si>
  <si>
    <t>480  （40%）</t>
  </si>
  <si>
    <t>300  （25%）</t>
  </si>
  <si>
    <t>60    （5%）</t>
  </si>
  <si>
    <t>奶牛    （3-7岁）</t>
  </si>
  <si>
    <t>360  （40%）</t>
  </si>
  <si>
    <t>225  （25%）</t>
  </si>
  <si>
    <t>45   （5%）</t>
  </si>
  <si>
    <t>奶牛    （7-8岁）</t>
  </si>
  <si>
    <t>240  （40%）</t>
  </si>
  <si>
    <t>150  （25%）</t>
  </si>
  <si>
    <t>30    （5%）</t>
  </si>
  <si>
    <t>张文流</t>
  </si>
  <si>
    <t>山羊</t>
  </si>
  <si>
    <t>2025-01-15--2026-01-14</t>
  </si>
  <si>
    <t>0    （0%）</t>
  </si>
  <si>
    <t>8   （10%）</t>
  </si>
  <si>
    <t>40  （50%）</t>
  </si>
  <si>
    <t>32  （40%）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</si>
</sst>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2" borderId="8" applyNumberFormat="0" applyAlignment="0" applyProtection="0">
      <alignment vertical="center"/>
    </xf>
    <xf numFmtId="0" fontId="23" fillId="2" borderId="12" applyNumberFormat="0" applyAlignment="0" applyProtection="0">
      <alignment vertical="center"/>
    </xf>
    <xf numFmtId="0" fontId="26" fillId="22" borderId="1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P54"/>
  <sheetViews>
    <sheetView tabSelected="1" workbookViewId="0">
      <pane ySplit="5" topLeftCell="A6" activePane="bottomLeft" state="frozen"/>
      <selection/>
      <selection pane="bottomLeft" activeCell="P61" sqref="P61"/>
    </sheetView>
  </sheetViews>
  <sheetFormatPr defaultColWidth="9" defaultRowHeight="14.4"/>
  <cols>
    <col min="1" max="1" width="5.12962962962963" customWidth="1"/>
    <col min="2" max="2" width="32.1296296296296" customWidth="1"/>
    <col min="3" max="4" width="10" customWidth="1"/>
    <col min="5" max="5" width="14.8796296296296" customWidth="1"/>
    <col min="6" max="10" width="9.62962962962963" customWidth="1"/>
    <col min="11" max="11" width="10" customWidth="1"/>
    <col min="12" max="16" width="12.6296296296296" customWidth="1"/>
  </cols>
  <sheetData>
    <row r="1" ht="22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customHeight="1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8" customHeight="1" spans="1:16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7" customHeight="1" spans="1:16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6"/>
      <c r="H4" s="6"/>
      <c r="I4" s="6"/>
      <c r="J4" s="21"/>
      <c r="K4" s="22" t="s">
        <v>8</v>
      </c>
      <c r="L4" s="23" t="s">
        <v>9</v>
      </c>
      <c r="M4" s="23" t="s">
        <v>10</v>
      </c>
      <c r="N4" s="23" t="s">
        <v>11</v>
      </c>
      <c r="O4" s="23" t="s">
        <v>12</v>
      </c>
      <c r="P4" s="23" t="s">
        <v>13</v>
      </c>
    </row>
    <row r="5" ht="25" customHeight="1" spans="1:16">
      <c r="A5" s="4"/>
      <c r="B5" s="4"/>
      <c r="C5" s="4"/>
      <c r="D5" s="4"/>
      <c r="E5" s="4"/>
      <c r="F5" s="4" t="s">
        <v>14</v>
      </c>
      <c r="G5" s="4" t="s">
        <v>15</v>
      </c>
      <c r="H5" s="4" t="s">
        <v>16</v>
      </c>
      <c r="I5" s="22" t="s">
        <v>17</v>
      </c>
      <c r="J5" s="22" t="s">
        <v>18</v>
      </c>
      <c r="K5" s="4"/>
      <c r="L5" s="23"/>
      <c r="M5" s="23"/>
      <c r="N5" s="23"/>
      <c r="O5" s="23"/>
      <c r="P5" s="23"/>
    </row>
    <row r="6" ht="30" customHeight="1" spans="1:16">
      <c r="A6" s="7">
        <v>1</v>
      </c>
      <c r="B6" s="8" t="s">
        <v>19</v>
      </c>
      <c r="C6" s="9" t="s">
        <v>20</v>
      </c>
      <c r="D6" s="9" t="s">
        <v>21</v>
      </c>
      <c r="E6" s="10" t="s">
        <v>22</v>
      </c>
      <c r="F6" s="9" t="s">
        <v>23</v>
      </c>
      <c r="G6" s="9" t="s">
        <v>24</v>
      </c>
      <c r="H6" s="9" t="s">
        <v>25</v>
      </c>
      <c r="I6" s="9" t="s">
        <v>25</v>
      </c>
      <c r="J6" s="9" t="s">
        <v>24</v>
      </c>
      <c r="K6" s="24">
        <v>30</v>
      </c>
      <c r="L6" s="25">
        <f t="shared" ref="L6:L11" si="0">K6*70</f>
        <v>2100</v>
      </c>
      <c r="M6" s="25">
        <f t="shared" ref="M6:M11" si="1">K6*43.75</f>
        <v>1312.5</v>
      </c>
      <c r="N6" s="25">
        <f t="shared" ref="N6:N11" si="2">K6*8.75</f>
        <v>262.5</v>
      </c>
      <c r="O6" s="25">
        <f t="shared" ref="O6:O11" si="3">K6*8.75</f>
        <v>262.5</v>
      </c>
      <c r="P6" s="25">
        <f t="shared" ref="P6:P11" si="4">K6*43.75</f>
        <v>1312.5</v>
      </c>
    </row>
    <row r="7" ht="30" customHeight="1" spans="1:16">
      <c r="A7" s="7">
        <v>2</v>
      </c>
      <c r="B7" s="8" t="s">
        <v>26</v>
      </c>
      <c r="C7" s="11"/>
      <c r="D7" s="11"/>
      <c r="E7" s="10" t="s">
        <v>27</v>
      </c>
      <c r="F7" s="11"/>
      <c r="G7" s="11"/>
      <c r="H7" s="11"/>
      <c r="I7" s="11"/>
      <c r="J7" s="11"/>
      <c r="K7" s="24">
        <v>417</v>
      </c>
      <c r="L7" s="25">
        <f t="shared" si="0"/>
        <v>29190</v>
      </c>
      <c r="M7" s="25">
        <f t="shared" si="1"/>
        <v>18243.75</v>
      </c>
      <c r="N7" s="25">
        <f t="shared" si="2"/>
        <v>3648.75</v>
      </c>
      <c r="O7" s="25">
        <f t="shared" si="3"/>
        <v>3648.75</v>
      </c>
      <c r="P7" s="25">
        <f t="shared" si="4"/>
        <v>18243.75</v>
      </c>
    </row>
    <row r="8" ht="30" customHeight="1" spans="1:16">
      <c r="A8" s="7">
        <v>3</v>
      </c>
      <c r="B8" s="8" t="s">
        <v>28</v>
      </c>
      <c r="C8" s="11"/>
      <c r="D8" s="11"/>
      <c r="E8" s="10" t="s">
        <v>27</v>
      </c>
      <c r="F8" s="11"/>
      <c r="G8" s="11"/>
      <c r="H8" s="11"/>
      <c r="I8" s="11"/>
      <c r="J8" s="11"/>
      <c r="K8" s="24">
        <v>260</v>
      </c>
      <c r="L8" s="25">
        <f t="shared" si="0"/>
        <v>18200</v>
      </c>
      <c r="M8" s="25">
        <f t="shared" si="1"/>
        <v>11375</v>
      </c>
      <c r="N8" s="25">
        <f t="shared" si="2"/>
        <v>2275</v>
      </c>
      <c r="O8" s="25">
        <f t="shared" si="3"/>
        <v>2275</v>
      </c>
      <c r="P8" s="25">
        <f t="shared" si="4"/>
        <v>11375</v>
      </c>
    </row>
    <row r="9" ht="30" customHeight="1" spans="1:16">
      <c r="A9" s="7">
        <v>4</v>
      </c>
      <c r="B9" s="8" t="s">
        <v>29</v>
      </c>
      <c r="C9" s="11"/>
      <c r="D9" s="11"/>
      <c r="E9" s="10" t="s">
        <v>30</v>
      </c>
      <c r="F9" s="11"/>
      <c r="G9" s="11"/>
      <c r="H9" s="11"/>
      <c r="I9" s="11"/>
      <c r="J9" s="11"/>
      <c r="K9" s="24">
        <v>4841</v>
      </c>
      <c r="L9" s="25">
        <f t="shared" si="0"/>
        <v>338870</v>
      </c>
      <c r="M9" s="25">
        <f t="shared" si="1"/>
        <v>211793.75</v>
      </c>
      <c r="N9" s="25">
        <f t="shared" si="2"/>
        <v>42358.75</v>
      </c>
      <c r="O9" s="25">
        <f t="shared" si="3"/>
        <v>42358.75</v>
      </c>
      <c r="P9" s="25">
        <f t="shared" si="4"/>
        <v>211793.75</v>
      </c>
    </row>
    <row r="10" ht="30" customHeight="1" spans="1:16">
      <c r="A10" s="7">
        <v>5</v>
      </c>
      <c r="B10" s="8" t="s">
        <v>31</v>
      </c>
      <c r="C10" s="11"/>
      <c r="D10" s="11"/>
      <c r="E10" s="10" t="s">
        <v>32</v>
      </c>
      <c r="F10" s="11"/>
      <c r="G10" s="11"/>
      <c r="H10" s="11"/>
      <c r="I10" s="11"/>
      <c r="J10" s="11"/>
      <c r="K10" s="24">
        <v>6528</v>
      </c>
      <c r="L10" s="25">
        <f t="shared" si="0"/>
        <v>456960</v>
      </c>
      <c r="M10" s="25">
        <f t="shared" si="1"/>
        <v>285600</v>
      </c>
      <c r="N10" s="25">
        <f t="shared" si="2"/>
        <v>57120</v>
      </c>
      <c r="O10" s="25">
        <f t="shared" si="3"/>
        <v>57120</v>
      </c>
      <c r="P10" s="25">
        <f t="shared" si="4"/>
        <v>285600</v>
      </c>
    </row>
    <row r="11" ht="30" customHeight="1" spans="1:16">
      <c r="A11" s="7">
        <v>6</v>
      </c>
      <c r="B11" s="8" t="s">
        <v>33</v>
      </c>
      <c r="C11" s="11"/>
      <c r="D11" s="11"/>
      <c r="E11" s="10" t="s">
        <v>32</v>
      </c>
      <c r="F11" s="11"/>
      <c r="G11" s="11"/>
      <c r="H11" s="11"/>
      <c r="I11" s="11"/>
      <c r="J11" s="11"/>
      <c r="K11" s="24">
        <v>7600</v>
      </c>
      <c r="L11" s="25">
        <f t="shared" si="0"/>
        <v>532000</v>
      </c>
      <c r="M11" s="25">
        <f t="shared" si="1"/>
        <v>332500</v>
      </c>
      <c r="N11" s="25">
        <f t="shared" si="2"/>
        <v>66500</v>
      </c>
      <c r="O11" s="25">
        <f t="shared" si="3"/>
        <v>66500</v>
      </c>
      <c r="P11" s="25">
        <f t="shared" si="4"/>
        <v>332500</v>
      </c>
    </row>
    <row r="12" ht="26.1" customHeight="1" spans="1:16">
      <c r="A12" s="12" t="s">
        <v>34</v>
      </c>
      <c r="B12" s="13"/>
      <c r="C12" s="13"/>
      <c r="D12" s="13"/>
      <c r="E12" s="13"/>
      <c r="F12" s="13"/>
      <c r="G12" s="13"/>
      <c r="H12" s="13"/>
      <c r="I12" s="13"/>
      <c r="J12" s="26"/>
      <c r="K12" s="7">
        <f t="shared" ref="K12:P12" si="5">SUM(K6:K11)</f>
        <v>19676</v>
      </c>
      <c r="L12" s="7">
        <f t="shared" si="5"/>
        <v>1377320</v>
      </c>
      <c r="M12" s="7">
        <f t="shared" si="5"/>
        <v>860825</v>
      </c>
      <c r="N12" s="7">
        <f t="shared" si="5"/>
        <v>172165</v>
      </c>
      <c r="O12" s="7">
        <f t="shared" si="5"/>
        <v>172165</v>
      </c>
      <c r="P12" s="7">
        <f t="shared" si="5"/>
        <v>860825</v>
      </c>
    </row>
    <row r="13" ht="30" customHeight="1" spans="1:16">
      <c r="A13" s="7">
        <v>1</v>
      </c>
      <c r="B13" s="8" t="s">
        <v>35</v>
      </c>
      <c r="C13" s="9" t="s">
        <v>36</v>
      </c>
      <c r="D13" s="9" t="s">
        <v>21</v>
      </c>
      <c r="E13" s="10" t="s">
        <v>37</v>
      </c>
      <c r="F13" s="9" t="s">
        <v>38</v>
      </c>
      <c r="G13" s="9" t="s">
        <v>39</v>
      </c>
      <c r="H13" s="9" t="s">
        <v>40</v>
      </c>
      <c r="I13" s="9" t="s">
        <v>40</v>
      </c>
      <c r="J13" s="9" t="s">
        <v>39</v>
      </c>
      <c r="K13" s="8">
        <v>55264</v>
      </c>
      <c r="L13" s="7">
        <f>K13*22.8</f>
        <v>1260019.2</v>
      </c>
      <c r="M13" s="7">
        <f>K13*14.25</f>
        <v>787512</v>
      </c>
      <c r="N13" s="7">
        <f>K13*2.85</f>
        <v>157502.4</v>
      </c>
      <c r="O13" s="7">
        <f>K13*2.85</f>
        <v>157502.4</v>
      </c>
      <c r="P13" s="7">
        <f>K13*14.25</f>
        <v>787512</v>
      </c>
    </row>
    <row r="14" ht="30" customHeight="1" spans="1:16">
      <c r="A14" s="7">
        <v>2</v>
      </c>
      <c r="B14" s="8" t="s">
        <v>41</v>
      </c>
      <c r="C14" s="11"/>
      <c r="D14" s="11"/>
      <c r="E14" s="10" t="s">
        <v>42</v>
      </c>
      <c r="F14" s="11"/>
      <c r="G14" s="11"/>
      <c r="H14" s="11"/>
      <c r="I14" s="11"/>
      <c r="J14" s="11"/>
      <c r="K14" s="8">
        <v>734</v>
      </c>
      <c r="L14" s="7">
        <f t="shared" ref="L14:L28" si="6">K14*22.8</f>
        <v>16735.2</v>
      </c>
      <c r="M14" s="7">
        <f t="shared" ref="M14:M28" si="7">K14*14.25</f>
        <v>10459.5</v>
      </c>
      <c r="N14" s="7">
        <f t="shared" ref="N14:N28" si="8">K14*2.85</f>
        <v>2091.9</v>
      </c>
      <c r="O14" s="7">
        <f t="shared" ref="O14:O28" si="9">K14*2.85</f>
        <v>2091.9</v>
      </c>
      <c r="P14" s="7">
        <f t="shared" ref="P14:P28" si="10">K14*14.25</f>
        <v>10459.5</v>
      </c>
    </row>
    <row r="15" ht="30" customHeight="1" spans="1:16">
      <c r="A15" s="7">
        <v>3</v>
      </c>
      <c r="B15" s="10" t="s">
        <v>41</v>
      </c>
      <c r="C15" s="11"/>
      <c r="D15" s="11"/>
      <c r="E15" s="10" t="s">
        <v>43</v>
      </c>
      <c r="F15" s="11"/>
      <c r="G15" s="11"/>
      <c r="H15" s="11"/>
      <c r="I15" s="11"/>
      <c r="J15" s="11"/>
      <c r="K15" s="8">
        <v>1320</v>
      </c>
      <c r="L15" s="7">
        <f t="shared" si="6"/>
        <v>30096</v>
      </c>
      <c r="M15" s="7">
        <f t="shared" si="7"/>
        <v>18810</v>
      </c>
      <c r="N15" s="7">
        <f t="shared" si="8"/>
        <v>3762</v>
      </c>
      <c r="O15" s="7">
        <f t="shared" si="9"/>
        <v>3762</v>
      </c>
      <c r="P15" s="7">
        <f t="shared" si="10"/>
        <v>18810</v>
      </c>
    </row>
    <row r="16" ht="30" customHeight="1" spans="1:16">
      <c r="A16" s="7">
        <v>4</v>
      </c>
      <c r="B16" s="8" t="s">
        <v>41</v>
      </c>
      <c r="C16" s="11"/>
      <c r="D16" s="11"/>
      <c r="E16" s="10" t="s">
        <v>44</v>
      </c>
      <c r="F16" s="11"/>
      <c r="G16" s="11"/>
      <c r="H16" s="11"/>
      <c r="I16" s="11"/>
      <c r="J16" s="11"/>
      <c r="K16" s="8">
        <v>3450</v>
      </c>
      <c r="L16" s="7">
        <f t="shared" si="6"/>
        <v>78660</v>
      </c>
      <c r="M16" s="7">
        <f t="shared" si="7"/>
        <v>49162.5</v>
      </c>
      <c r="N16" s="7">
        <f t="shared" si="8"/>
        <v>9832.5</v>
      </c>
      <c r="O16" s="7">
        <f t="shared" si="9"/>
        <v>9832.5</v>
      </c>
      <c r="P16" s="7">
        <f t="shared" si="10"/>
        <v>49162.5</v>
      </c>
    </row>
    <row r="17" ht="30" customHeight="1" spans="1:16">
      <c r="A17" s="7">
        <v>5</v>
      </c>
      <c r="B17" s="8" t="s">
        <v>41</v>
      </c>
      <c r="C17" s="11"/>
      <c r="D17" s="11"/>
      <c r="E17" s="10" t="s">
        <v>45</v>
      </c>
      <c r="F17" s="11"/>
      <c r="G17" s="11"/>
      <c r="H17" s="11"/>
      <c r="I17" s="11"/>
      <c r="J17" s="11"/>
      <c r="K17" s="8">
        <v>1090</v>
      </c>
      <c r="L17" s="7">
        <f t="shared" si="6"/>
        <v>24852</v>
      </c>
      <c r="M17" s="7">
        <f t="shared" si="7"/>
        <v>15532.5</v>
      </c>
      <c r="N17" s="7">
        <f t="shared" si="8"/>
        <v>3106.5</v>
      </c>
      <c r="O17" s="7">
        <f t="shared" si="9"/>
        <v>3106.5</v>
      </c>
      <c r="P17" s="7">
        <f t="shared" si="10"/>
        <v>15532.5</v>
      </c>
    </row>
    <row r="18" ht="30" customHeight="1" spans="1:16">
      <c r="A18" s="7">
        <v>6</v>
      </c>
      <c r="B18" s="8" t="s">
        <v>46</v>
      </c>
      <c r="C18" s="11"/>
      <c r="D18" s="11"/>
      <c r="E18" s="10" t="s">
        <v>47</v>
      </c>
      <c r="F18" s="11"/>
      <c r="G18" s="11"/>
      <c r="H18" s="11"/>
      <c r="I18" s="11"/>
      <c r="J18" s="11"/>
      <c r="K18" s="8">
        <v>11430</v>
      </c>
      <c r="L18" s="7">
        <f t="shared" si="6"/>
        <v>260604</v>
      </c>
      <c r="M18" s="7">
        <f t="shared" si="7"/>
        <v>162877.5</v>
      </c>
      <c r="N18" s="7">
        <f t="shared" si="8"/>
        <v>32575.5</v>
      </c>
      <c r="O18" s="7">
        <f t="shared" si="9"/>
        <v>32575.5</v>
      </c>
      <c r="P18" s="7">
        <f t="shared" si="10"/>
        <v>162877.5</v>
      </c>
    </row>
    <row r="19" ht="30" customHeight="1" spans="1:16">
      <c r="A19" s="7">
        <v>7</v>
      </c>
      <c r="B19" s="10" t="s">
        <v>48</v>
      </c>
      <c r="C19" s="11"/>
      <c r="D19" s="11"/>
      <c r="E19" s="10" t="s">
        <v>49</v>
      </c>
      <c r="F19" s="11"/>
      <c r="G19" s="11"/>
      <c r="H19" s="11"/>
      <c r="I19" s="11"/>
      <c r="J19" s="11"/>
      <c r="K19" s="8">
        <v>19200</v>
      </c>
      <c r="L19" s="7">
        <f t="shared" si="6"/>
        <v>437760</v>
      </c>
      <c r="M19" s="7">
        <f t="shared" si="7"/>
        <v>273600</v>
      </c>
      <c r="N19" s="7">
        <f t="shared" si="8"/>
        <v>54720</v>
      </c>
      <c r="O19" s="7">
        <f t="shared" si="9"/>
        <v>54720</v>
      </c>
      <c r="P19" s="7">
        <f t="shared" si="10"/>
        <v>273600</v>
      </c>
    </row>
    <row r="20" ht="30" customHeight="1" spans="1:16">
      <c r="A20" s="7">
        <v>8</v>
      </c>
      <c r="B20" s="8" t="s">
        <v>50</v>
      </c>
      <c r="C20" s="11"/>
      <c r="D20" s="11"/>
      <c r="E20" s="10" t="s">
        <v>49</v>
      </c>
      <c r="F20" s="11"/>
      <c r="G20" s="11"/>
      <c r="H20" s="11"/>
      <c r="I20" s="11"/>
      <c r="J20" s="11"/>
      <c r="K20" s="8">
        <v>80000</v>
      </c>
      <c r="L20" s="7">
        <f t="shared" si="6"/>
        <v>1824000</v>
      </c>
      <c r="M20" s="7">
        <f t="shared" si="7"/>
        <v>1140000</v>
      </c>
      <c r="N20" s="7">
        <f t="shared" si="8"/>
        <v>228000</v>
      </c>
      <c r="O20" s="7">
        <f t="shared" si="9"/>
        <v>228000</v>
      </c>
      <c r="P20" s="7">
        <f t="shared" si="10"/>
        <v>1140000</v>
      </c>
    </row>
    <row r="21" ht="30" customHeight="1" spans="1:16">
      <c r="A21" s="7">
        <v>9</v>
      </c>
      <c r="B21" s="8" t="s">
        <v>41</v>
      </c>
      <c r="C21" s="11"/>
      <c r="D21" s="11"/>
      <c r="E21" s="10" t="s">
        <v>51</v>
      </c>
      <c r="F21" s="11"/>
      <c r="G21" s="11"/>
      <c r="H21" s="11"/>
      <c r="I21" s="11"/>
      <c r="J21" s="11"/>
      <c r="K21" s="8">
        <v>2278</v>
      </c>
      <c r="L21" s="7">
        <f t="shared" si="6"/>
        <v>51938.4</v>
      </c>
      <c r="M21" s="7">
        <f t="shared" si="7"/>
        <v>32461.5</v>
      </c>
      <c r="N21" s="7">
        <f t="shared" si="8"/>
        <v>6492.3</v>
      </c>
      <c r="O21" s="7">
        <f t="shared" si="9"/>
        <v>6492.3</v>
      </c>
      <c r="P21" s="7">
        <f t="shared" si="10"/>
        <v>32461.5</v>
      </c>
    </row>
    <row r="22" ht="30" customHeight="1" spans="1:16">
      <c r="A22" s="7">
        <v>10</v>
      </c>
      <c r="B22" s="10" t="s">
        <v>52</v>
      </c>
      <c r="C22" s="11"/>
      <c r="D22" s="11"/>
      <c r="E22" s="10" t="s">
        <v>53</v>
      </c>
      <c r="F22" s="11"/>
      <c r="G22" s="11"/>
      <c r="H22" s="11"/>
      <c r="I22" s="11"/>
      <c r="J22" s="11"/>
      <c r="K22" s="8">
        <v>76100</v>
      </c>
      <c r="L22" s="7">
        <f t="shared" si="6"/>
        <v>1735080</v>
      </c>
      <c r="M22" s="7">
        <f t="shared" si="7"/>
        <v>1084425</v>
      </c>
      <c r="N22" s="7">
        <f t="shared" si="8"/>
        <v>216885</v>
      </c>
      <c r="O22" s="7">
        <f t="shared" si="9"/>
        <v>216885</v>
      </c>
      <c r="P22" s="7">
        <f t="shared" si="10"/>
        <v>1084425</v>
      </c>
    </row>
    <row r="23" ht="30" customHeight="1" spans="1:16">
      <c r="A23" s="7">
        <v>11</v>
      </c>
      <c r="B23" s="8" t="s">
        <v>54</v>
      </c>
      <c r="C23" s="11"/>
      <c r="D23" s="11"/>
      <c r="E23" s="10" t="s">
        <v>55</v>
      </c>
      <c r="F23" s="11"/>
      <c r="G23" s="11"/>
      <c r="H23" s="11"/>
      <c r="I23" s="11"/>
      <c r="J23" s="11"/>
      <c r="K23" s="8">
        <v>20000</v>
      </c>
      <c r="L23" s="7">
        <f t="shared" si="6"/>
        <v>456000</v>
      </c>
      <c r="M23" s="7">
        <f t="shared" si="7"/>
        <v>285000</v>
      </c>
      <c r="N23" s="7">
        <f t="shared" si="8"/>
        <v>57000</v>
      </c>
      <c r="O23" s="7">
        <f t="shared" si="9"/>
        <v>57000</v>
      </c>
      <c r="P23" s="7">
        <f t="shared" si="10"/>
        <v>285000</v>
      </c>
    </row>
    <row r="24" ht="30" customHeight="1" spans="1:16">
      <c r="A24" s="7">
        <v>12</v>
      </c>
      <c r="B24" s="8" t="s">
        <v>48</v>
      </c>
      <c r="C24" s="11"/>
      <c r="D24" s="11"/>
      <c r="E24" s="10" t="s">
        <v>56</v>
      </c>
      <c r="F24" s="11"/>
      <c r="G24" s="11"/>
      <c r="H24" s="11"/>
      <c r="I24" s="11"/>
      <c r="J24" s="11"/>
      <c r="K24" s="8">
        <v>72038</v>
      </c>
      <c r="L24" s="7">
        <f t="shared" si="6"/>
        <v>1642466.4</v>
      </c>
      <c r="M24" s="7">
        <f t="shared" si="7"/>
        <v>1026541.5</v>
      </c>
      <c r="N24" s="7">
        <f t="shared" si="8"/>
        <v>205308.3</v>
      </c>
      <c r="O24" s="7">
        <f t="shared" si="9"/>
        <v>205308.3</v>
      </c>
      <c r="P24" s="7">
        <f t="shared" si="10"/>
        <v>1026541.5</v>
      </c>
    </row>
    <row r="25" ht="30" customHeight="1" spans="1:16">
      <c r="A25" s="7">
        <v>13</v>
      </c>
      <c r="B25" s="8" t="s">
        <v>46</v>
      </c>
      <c r="C25" s="11"/>
      <c r="D25" s="11"/>
      <c r="E25" s="10" t="s">
        <v>57</v>
      </c>
      <c r="F25" s="11"/>
      <c r="G25" s="11"/>
      <c r="H25" s="11"/>
      <c r="I25" s="11"/>
      <c r="J25" s="11"/>
      <c r="K25" s="8">
        <v>3703</v>
      </c>
      <c r="L25" s="7">
        <f t="shared" si="6"/>
        <v>84428.4</v>
      </c>
      <c r="M25" s="7">
        <f t="shared" si="7"/>
        <v>52767.75</v>
      </c>
      <c r="N25" s="7">
        <f t="shared" si="8"/>
        <v>10553.55</v>
      </c>
      <c r="O25" s="7">
        <f t="shared" si="9"/>
        <v>10553.55</v>
      </c>
      <c r="P25" s="7">
        <f t="shared" si="10"/>
        <v>52767.75</v>
      </c>
    </row>
    <row r="26" ht="30" customHeight="1" spans="1:16">
      <c r="A26" s="7">
        <v>14</v>
      </c>
      <c r="B26" s="8" t="s">
        <v>54</v>
      </c>
      <c r="C26" s="11"/>
      <c r="D26" s="11"/>
      <c r="E26" s="10" t="s">
        <v>58</v>
      </c>
      <c r="F26" s="11"/>
      <c r="G26" s="11"/>
      <c r="H26" s="11"/>
      <c r="I26" s="11"/>
      <c r="J26" s="11"/>
      <c r="K26" s="8">
        <v>30000</v>
      </c>
      <c r="L26" s="7">
        <f t="shared" si="6"/>
        <v>684000</v>
      </c>
      <c r="M26" s="7">
        <f t="shared" si="7"/>
        <v>427500</v>
      </c>
      <c r="N26" s="7">
        <f t="shared" si="8"/>
        <v>85500</v>
      </c>
      <c r="O26" s="7">
        <f t="shared" si="9"/>
        <v>85500</v>
      </c>
      <c r="P26" s="7">
        <f t="shared" si="10"/>
        <v>427500</v>
      </c>
    </row>
    <row r="27" ht="30" customHeight="1" spans="1:16">
      <c r="A27" s="7">
        <v>15</v>
      </c>
      <c r="B27" s="8" t="s">
        <v>59</v>
      </c>
      <c r="C27" s="11"/>
      <c r="D27" s="11"/>
      <c r="E27" s="10" t="s">
        <v>60</v>
      </c>
      <c r="F27" s="11"/>
      <c r="G27" s="11"/>
      <c r="H27" s="11"/>
      <c r="I27" s="11"/>
      <c r="J27" s="11"/>
      <c r="K27" s="8">
        <v>35000</v>
      </c>
      <c r="L27" s="7">
        <f t="shared" si="6"/>
        <v>798000</v>
      </c>
      <c r="M27" s="7">
        <f t="shared" si="7"/>
        <v>498750</v>
      </c>
      <c r="N27" s="7">
        <f t="shared" si="8"/>
        <v>99750</v>
      </c>
      <c r="O27" s="7">
        <f t="shared" si="9"/>
        <v>99750</v>
      </c>
      <c r="P27" s="7">
        <f t="shared" si="10"/>
        <v>498750</v>
      </c>
    </row>
    <row r="28" ht="30" customHeight="1" spans="1:16">
      <c r="A28" s="7">
        <v>16</v>
      </c>
      <c r="B28" s="8" t="s">
        <v>61</v>
      </c>
      <c r="C28" s="11"/>
      <c r="D28" s="11"/>
      <c r="E28" s="10" t="s">
        <v>62</v>
      </c>
      <c r="F28" s="11"/>
      <c r="G28" s="11"/>
      <c r="H28" s="11"/>
      <c r="I28" s="11"/>
      <c r="J28" s="11"/>
      <c r="K28" s="8">
        <v>63624</v>
      </c>
      <c r="L28" s="7">
        <f t="shared" si="6"/>
        <v>1450627.2</v>
      </c>
      <c r="M28" s="7">
        <f t="shared" si="7"/>
        <v>906642</v>
      </c>
      <c r="N28" s="7">
        <f t="shared" si="8"/>
        <v>181328.4</v>
      </c>
      <c r="O28" s="7">
        <f t="shared" si="9"/>
        <v>181328.4</v>
      </c>
      <c r="P28" s="7">
        <f t="shared" si="10"/>
        <v>906642</v>
      </c>
    </row>
    <row r="29" ht="25" customHeight="1" spans="1:16">
      <c r="A29" s="12" t="s">
        <v>34</v>
      </c>
      <c r="B29" s="13"/>
      <c r="C29" s="13"/>
      <c r="D29" s="13"/>
      <c r="E29" s="13"/>
      <c r="F29" s="13"/>
      <c r="G29" s="13"/>
      <c r="H29" s="13"/>
      <c r="I29" s="13"/>
      <c r="J29" s="26"/>
      <c r="K29" s="7">
        <f t="shared" ref="K29:P29" si="11">SUM(K13:K28)</f>
        <v>475231</v>
      </c>
      <c r="L29" s="7">
        <f t="shared" si="11"/>
        <v>10835266.8</v>
      </c>
      <c r="M29" s="7">
        <f t="shared" si="11"/>
        <v>6772041.75</v>
      </c>
      <c r="N29" s="7">
        <f t="shared" si="11"/>
        <v>1354408.35</v>
      </c>
      <c r="O29" s="7">
        <f t="shared" si="11"/>
        <v>1354408.35</v>
      </c>
      <c r="P29" s="7">
        <f t="shared" si="11"/>
        <v>6772041.75</v>
      </c>
    </row>
    <row r="30" ht="30" customHeight="1" spans="1:16">
      <c r="A30" s="7">
        <v>1</v>
      </c>
      <c r="B30" s="8" t="s">
        <v>35</v>
      </c>
      <c r="C30" s="9" t="s">
        <v>63</v>
      </c>
      <c r="D30" s="9" t="s">
        <v>21</v>
      </c>
      <c r="E30" s="10" t="s">
        <v>37</v>
      </c>
      <c r="F30" s="9" t="s">
        <v>64</v>
      </c>
      <c r="G30" s="9" t="s">
        <v>65</v>
      </c>
      <c r="H30" s="9" t="s">
        <v>66</v>
      </c>
      <c r="I30" s="9" t="s">
        <v>66</v>
      </c>
      <c r="J30" s="9" t="s">
        <v>65</v>
      </c>
      <c r="K30" s="8">
        <v>61404</v>
      </c>
      <c r="L30" s="8">
        <f>K30*11.2</f>
        <v>687724.8</v>
      </c>
      <c r="M30" s="8">
        <f>K30*7</f>
        <v>429828</v>
      </c>
      <c r="N30" s="8">
        <f>K30*1.4</f>
        <v>85965.6</v>
      </c>
      <c r="O30" s="8">
        <f>K30*1.4</f>
        <v>85965.6</v>
      </c>
      <c r="P30" s="8">
        <f>K30*7</f>
        <v>429828</v>
      </c>
    </row>
    <row r="31" ht="30" customHeight="1" spans="1:16">
      <c r="A31" s="7">
        <v>2</v>
      </c>
      <c r="B31" s="8" t="s">
        <v>67</v>
      </c>
      <c r="C31" s="11"/>
      <c r="D31" s="11"/>
      <c r="E31" s="10" t="s">
        <v>68</v>
      </c>
      <c r="F31" s="11"/>
      <c r="G31" s="11"/>
      <c r="H31" s="11"/>
      <c r="I31" s="11"/>
      <c r="J31" s="11"/>
      <c r="K31" s="8">
        <v>1434</v>
      </c>
      <c r="L31" s="8">
        <f t="shared" ref="L31:L45" si="12">K31*11.2</f>
        <v>16060.8</v>
      </c>
      <c r="M31" s="8">
        <f t="shared" ref="M31:M45" si="13">K31*7</f>
        <v>10038</v>
      </c>
      <c r="N31" s="8">
        <f t="shared" ref="N31:N45" si="14">K31*1.4</f>
        <v>2007.6</v>
      </c>
      <c r="O31" s="8">
        <f t="shared" ref="O31:O45" si="15">K31*1.4</f>
        <v>2007.6</v>
      </c>
      <c r="P31" s="8">
        <f t="shared" ref="P31:P45" si="16">K31*7</f>
        <v>10038</v>
      </c>
    </row>
    <row r="32" ht="30" customHeight="1" spans="1:16">
      <c r="A32" s="7">
        <v>3</v>
      </c>
      <c r="B32" s="8" t="s">
        <v>41</v>
      </c>
      <c r="C32" s="11"/>
      <c r="D32" s="11"/>
      <c r="E32" s="10" t="s">
        <v>69</v>
      </c>
      <c r="F32" s="11"/>
      <c r="G32" s="11"/>
      <c r="H32" s="11"/>
      <c r="I32" s="11"/>
      <c r="J32" s="11"/>
      <c r="K32" s="8">
        <v>1600</v>
      </c>
      <c r="L32" s="8">
        <f t="shared" si="12"/>
        <v>17920</v>
      </c>
      <c r="M32" s="8">
        <f t="shared" si="13"/>
        <v>11200</v>
      </c>
      <c r="N32" s="8">
        <f t="shared" si="14"/>
        <v>2240</v>
      </c>
      <c r="O32" s="8">
        <f t="shared" si="15"/>
        <v>2240</v>
      </c>
      <c r="P32" s="8">
        <f t="shared" si="16"/>
        <v>11200</v>
      </c>
    </row>
    <row r="33" ht="30" customHeight="1" spans="1:16">
      <c r="A33" s="7">
        <v>4</v>
      </c>
      <c r="B33" s="8" t="s">
        <v>41</v>
      </c>
      <c r="C33" s="11"/>
      <c r="D33" s="11"/>
      <c r="E33" s="10" t="s">
        <v>70</v>
      </c>
      <c r="F33" s="11"/>
      <c r="G33" s="11"/>
      <c r="H33" s="11"/>
      <c r="I33" s="11"/>
      <c r="J33" s="11"/>
      <c r="K33" s="8">
        <v>1100</v>
      </c>
      <c r="L33" s="8">
        <f t="shared" si="12"/>
        <v>12320</v>
      </c>
      <c r="M33" s="8">
        <f t="shared" si="13"/>
        <v>7700</v>
      </c>
      <c r="N33" s="8">
        <f t="shared" si="14"/>
        <v>1540</v>
      </c>
      <c r="O33" s="8">
        <f t="shared" si="15"/>
        <v>1540</v>
      </c>
      <c r="P33" s="8">
        <f t="shared" si="16"/>
        <v>7700</v>
      </c>
    </row>
    <row r="34" ht="30" customHeight="1" spans="1:16">
      <c r="A34" s="7">
        <v>5</v>
      </c>
      <c r="B34" s="8" t="s">
        <v>41</v>
      </c>
      <c r="C34" s="11"/>
      <c r="D34" s="11"/>
      <c r="E34" s="10" t="s">
        <v>71</v>
      </c>
      <c r="F34" s="11"/>
      <c r="G34" s="11"/>
      <c r="H34" s="11"/>
      <c r="I34" s="11"/>
      <c r="J34" s="11"/>
      <c r="K34" s="8">
        <v>700</v>
      </c>
      <c r="L34" s="8">
        <f t="shared" si="12"/>
        <v>7840</v>
      </c>
      <c r="M34" s="8">
        <f t="shared" si="13"/>
        <v>4900</v>
      </c>
      <c r="N34" s="8">
        <f t="shared" si="14"/>
        <v>980</v>
      </c>
      <c r="O34" s="8">
        <f t="shared" si="15"/>
        <v>980</v>
      </c>
      <c r="P34" s="8">
        <f t="shared" si="16"/>
        <v>4900</v>
      </c>
    </row>
    <row r="35" ht="30" customHeight="1" spans="1:16">
      <c r="A35" s="7">
        <v>6</v>
      </c>
      <c r="B35" s="8" t="s">
        <v>41</v>
      </c>
      <c r="C35" s="11"/>
      <c r="D35" s="11"/>
      <c r="E35" s="10" t="s">
        <v>72</v>
      </c>
      <c r="F35" s="11"/>
      <c r="G35" s="11"/>
      <c r="H35" s="11"/>
      <c r="I35" s="11"/>
      <c r="J35" s="11"/>
      <c r="K35" s="8">
        <v>1260</v>
      </c>
      <c r="L35" s="8">
        <f t="shared" si="12"/>
        <v>14112</v>
      </c>
      <c r="M35" s="8">
        <f t="shared" si="13"/>
        <v>8820</v>
      </c>
      <c r="N35" s="8">
        <f t="shared" si="14"/>
        <v>1764</v>
      </c>
      <c r="O35" s="8">
        <f t="shared" si="15"/>
        <v>1764</v>
      </c>
      <c r="P35" s="8">
        <f t="shared" si="16"/>
        <v>8820</v>
      </c>
    </row>
    <row r="36" ht="30" customHeight="1" spans="1:16">
      <c r="A36" s="7">
        <v>7</v>
      </c>
      <c r="B36" s="8" t="s">
        <v>41</v>
      </c>
      <c r="C36" s="11"/>
      <c r="D36" s="11"/>
      <c r="E36" s="10" t="s">
        <v>45</v>
      </c>
      <c r="F36" s="11"/>
      <c r="G36" s="11"/>
      <c r="H36" s="11"/>
      <c r="I36" s="11"/>
      <c r="J36" s="11"/>
      <c r="K36" s="8">
        <v>2500</v>
      </c>
      <c r="L36" s="8">
        <f t="shared" si="12"/>
        <v>28000</v>
      </c>
      <c r="M36" s="8">
        <f t="shared" si="13"/>
        <v>17500</v>
      </c>
      <c r="N36" s="8">
        <f t="shared" si="14"/>
        <v>3500</v>
      </c>
      <c r="O36" s="8">
        <f t="shared" si="15"/>
        <v>3500</v>
      </c>
      <c r="P36" s="8">
        <f t="shared" si="16"/>
        <v>17500</v>
      </c>
    </row>
    <row r="37" ht="30" customHeight="1" spans="1:16">
      <c r="A37" s="7">
        <v>8</v>
      </c>
      <c r="B37" s="8" t="s">
        <v>48</v>
      </c>
      <c r="C37" s="11"/>
      <c r="D37" s="11"/>
      <c r="E37" s="10" t="s">
        <v>49</v>
      </c>
      <c r="F37" s="11"/>
      <c r="G37" s="11"/>
      <c r="H37" s="11"/>
      <c r="I37" s="11"/>
      <c r="J37" s="11"/>
      <c r="K37" s="8">
        <v>19400</v>
      </c>
      <c r="L37" s="8">
        <f t="shared" si="12"/>
        <v>217280</v>
      </c>
      <c r="M37" s="8">
        <f t="shared" si="13"/>
        <v>135800</v>
      </c>
      <c r="N37" s="8">
        <f t="shared" si="14"/>
        <v>27160</v>
      </c>
      <c r="O37" s="8">
        <f t="shared" si="15"/>
        <v>27160</v>
      </c>
      <c r="P37" s="8">
        <f t="shared" si="16"/>
        <v>135800</v>
      </c>
    </row>
    <row r="38" ht="30" customHeight="1" spans="1:16">
      <c r="A38" s="7">
        <v>9</v>
      </c>
      <c r="B38" s="8" t="s">
        <v>54</v>
      </c>
      <c r="C38" s="11"/>
      <c r="D38" s="11"/>
      <c r="E38" s="10" t="s">
        <v>49</v>
      </c>
      <c r="F38" s="11"/>
      <c r="G38" s="11"/>
      <c r="H38" s="11"/>
      <c r="I38" s="11"/>
      <c r="J38" s="11"/>
      <c r="K38" s="8">
        <v>80000</v>
      </c>
      <c r="L38" s="8">
        <f t="shared" si="12"/>
        <v>896000</v>
      </c>
      <c r="M38" s="8">
        <f t="shared" si="13"/>
        <v>560000</v>
      </c>
      <c r="N38" s="8">
        <f t="shared" si="14"/>
        <v>112000</v>
      </c>
      <c r="O38" s="8">
        <f t="shared" si="15"/>
        <v>112000</v>
      </c>
      <c r="P38" s="8">
        <f t="shared" si="16"/>
        <v>560000</v>
      </c>
    </row>
    <row r="39" ht="30" customHeight="1" spans="1:16">
      <c r="A39" s="7">
        <v>10</v>
      </c>
      <c r="B39" s="8" t="s">
        <v>41</v>
      </c>
      <c r="C39" s="11"/>
      <c r="D39" s="11"/>
      <c r="E39" s="10" t="s">
        <v>73</v>
      </c>
      <c r="F39" s="11"/>
      <c r="G39" s="11"/>
      <c r="H39" s="11"/>
      <c r="I39" s="11"/>
      <c r="J39" s="11"/>
      <c r="K39" s="8">
        <v>737</v>
      </c>
      <c r="L39" s="8">
        <f t="shared" si="12"/>
        <v>8254.4</v>
      </c>
      <c r="M39" s="8">
        <f t="shared" si="13"/>
        <v>5159</v>
      </c>
      <c r="N39" s="8">
        <f t="shared" si="14"/>
        <v>1031.8</v>
      </c>
      <c r="O39" s="8">
        <f t="shared" si="15"/>
        <v>1031.8</v>
      </c>
      <c r="P39" s="8">
        <f t="shared" si="16"/>
        <v>5159</v>
      </c>
    </row>
    <row r="40" ht="30" customHeight="1" spans="1:16">
      <c r="A40" s="7">
        <v>11</v>
      </c>
      <c r="B40" s="8" t="s">
        <v>52</v>
      </c>
      <c r="C40" s="11"/>
      <c r="D40" s="11"/>
      <c r="E40" s="10" t="s">
        <v>53</v>
      </c>
      <c r="F40" s="11"/>
      <c r="G40" s="11"/>
      <c r="H40" s="11"/>
      <c r="I40" s="11"/>
      <c r="J40" s="11"/>
      <c r="K40" s="8">
        <v>76100</v>
      </c>
      <c r="L40" s="8">
        <f t="shared" si="12"/>
        <v>852320</v>
      </c>
      <c r="M40" s="8">
        <f t="shared" si="13"/>
        <v>532700</v>
      </c>
      <c r="N40" s="8">
        <f t="shared" si="14"/>
        <v>106540</v>
      </c>
      <c r="O40" s="8">
        <f t="shared" si="15"/>
        <v>106540</v>
      </c>
      <c r="P40" s="8">
        <f t="shared" si="16"/>
        <v>532700</v>
      </c>
    </row>
    <row r="41" ht="30" customHeight="1" spans="1:16">
      <c r="A41" s="7">
        <v>12</v>
      </c>
      <c r="B41" s="14" t="s">
        <v>54</v>
      </c>
      <c r="C41" s="11"/>
      <c r="D41" s="11"/>
      <c r="E41" s="15" t="s">
        <v>55</v>
      </c>
      <c r="F41" s="11"/>
      <c r="G41" s="11"/>
      <c r="H41" s="11"/>
      <c r="I41" s="11"/>
      <c r="J41" s="11"/>
      <c r="K41" s="14">
        <v>20000</v>
      </c>
      <c r="L41" s="14">
        <f t="shared" si="12"/>
        <v>224000</v>
      </c>
      <c r="M41" s="14">
        <f t="shared" si="13"/>
        <v>140000</v>
      </c>
      <c r="N41" s="14">
        <f t="shared" si="14"/>
        <v>28000</v>
      </c>
      <c r="O41" s="14">
        <f t="shared" si="15"/>
        <v>28000</v>
      </c>
      <c r="P41" s="14">
        <f t="shared" si="16"/>
        <v>140000</v>
      </c>
    </row>
    <row r="42" ht="30" customHeight="1" spans="1:16">
      <c r="A42" s="7">
        <v>13</v>
      </c>
      <c r="B42" s="8" t="s">
        <v>48</v>
      </c>
      <c r="C42" s="11"/>
      <c r="D42" s="11"/>
      <c r="E42" s="10" t="s">
        <v>56</v>
      </c>
      <c r="F42" s="11"/>
      <c r="G42" s="11"/>
      <c r="H42" s="11"/>
      <c r="I42" s="11"/>
      <c r="J42" s="11"/>
      <c r="K42" s="8">
        <v>72038</v>
      </c>
      <c r="L42" s="14">
        <f t="shared" ref="L42:L47" si="17">K42*11.2</f>
        <v>806825.6</v>
      </c>
      <c r="M42" s="14">
        <f t="shared" ref="M42:M47" si="18">K42*7</f>
        <v>504266</v>
      </c>
      <c r="N42" s="14">
        <f t="shared" ref="N42:N47" si="19">K42*1.4</f>
        <v>100853.2</v>
      </c>
      <c r="O42" s="14">
        <f t="shared" ref="O42:O47" si="20">K42*1.4</f>
        <v>100853.2</v>
      </c>
      <c r="P42" s="14">
        <f t="shared" ref="P42:P47" si="21">K42*7</f>
        <v>504266</v>
      </c>
    </row>
    <row r="43" ht="30" customHeight="1" spans="1:16">
      <c r="A43" s="7">
        <v>14</v>
      </c>
      <c r="B43" s="8" t="s">
        <v>46</v>
      </c>
      <c r="C43" s="11"/>
      <c r="D43" s="11"/>
      <c r="E43" s="10" t="s">
        <v>74</v>
      </c>
      <c r="F43" s="11"/>
      <c r="G43" s="11"/>
      <c r="H43" s="11"/>
      <c r="I43" s="11"/>
      <c r="J43" s="11"/>
      <c r="K43" s="8">
        <v>3703</v>
      </c>
      <c r="L43" s="14">
        <f t="shared" si="17"/>
        <v>41473.6</v>
      </c>
      <c r="M43" s="14">
        <f t="shared" si="18"/>
        <v>25921</v>
      </c>
      <c r="N43" s="14">
        <f t="shared" si="19"/>
        <v>5184.2</v>
      </c>
      <c r="O43" s="14">
        <f t="shared" si="20"/>
        <v>5184.2</v>
      </c>
      <c r="P43" s="14">
        <f t="shared" si="21"/>
        <v>25921</v>
      </c>
    </row>
    <row r="44" ht="30" customHeight="1" spans="1:16">
      <c r="A44" s="7">
        <v>15</v>
      </c>
      <c r="B44" s="8" t="s">
        <v>31</v>
      </c>
      <c r="C44" s="11"/>
      <c r="D44" s="11"/>
      <c r="E44" s="10" t="s">
        <v>32</v>
      </c>
      <c r="F44" s="11"/>
      <c r="G44" s="11"/>
      <c r="H44" s="11"/>
      <c r="I44" s="11"/>
      <c r="J44" s="11"/>
      <c r="K44" s="8">
        <v>163200</v>
      </c>
      <c r="L44" s="14">
        <f t="shared" si="17"/>
        <v>1827840</v>
      </c>
      <c r="M44" s="14">
        <f t="shared" si="18"/>
        <v>1142400</v>
      </c>
      <c r="N44" s="14">
        <f t="shared" si="19"/>
        <v>228480</v>
      </c>
      <c r="O44" s="14">
        <f t="shared" si="20"/>
        <v>228480</v>
      </c>
      <c r="P44" s="14">
        <f t="shared" si="21"/>
        <v>1142400</v>
      </c>
    </row>
    <row r="45" ht="30" customHeight="1" spans="1:16">
      <c r="A45" s="7">
        <v>16</v>
      </c>
      <c r="B45" s="8" t="s">
        <v>75</v>
      </c>
      <c r="C45" s="11"/>
      <c r="D45" s="11"/>
      <c r="E45" s="10" t="s">
        <v>76</v>
      </c>
      <c r="F45" s="11"/>
      <c r="G45" s="11"/>
      <c r="H45" s="11"/>
      <c r="I45" s="11"/>
      <c r="J45" s="11"/>
      <c r="K45" s="8">
        <v>2300</v>
      </c>
      <c r="L45" s="14">
        <f t="shared" si="17"/>
        <v>25760</v>
      </c>
      <c r="M45" s="14">
        <f t="shared" si="18"/>
        <v>16100</v>
      </c>
      <c r="N45" s="14">
        <f t="shared" si="19"/>
        <v>3220</v>
      </c>
      <c r="O45" s="14">
        <f t="shared" si="20"/>
        <v>3220</v>
      </c>
      <c r="P45" s="14">
        <f t="shared" si="21"/>
        <v>16100</v>
      </c>
    </row>
    <row r="46" ht="30" customHeight="1" spans="1:16">
      <c r="A46" s="7">
        <v>17</v>
      </c>
      <c r="B46" s="8" t="s">
        <v>54</v>
      </c>
      <c r="C46" s="11"/>
      <c r="D46" s="11"/>
      <c r="E46" s="10" t="s">
        <v>58</v>
      </c>
      <c r="F46" s="11"/>
      <c r="G46" s="11"/>
      <c r="H46" s="11"/>
      <c r="I46" s="11"/>
      <c r="J46" s="11"/>
      <c r="K46" s="8">
        <v>30000</v>
      </c>
      <c r="L46" s="14">
        <f t="shared" si="17"/>
        <v>336000</v>
      </c>
      <c r="M46" s="14">
        <f t="shared" si="18"/>
        <v>210000</v>
      </c>
      <c r="N46" s="14">
        <f t="shared" si="19"/>
        <v>42000</v>
      </c>
      <c r="O46" s="14">
        <f t="shared" si="20"/>
        <v>42000</v>
      </c>
      <c r="P46" s="14">
        <f t="shared" si="21"/>
        <v>210000</v>
      </c>
    </row>
    <row r="47" ht="30" customHeight="1" spans="1:16">
      <c r="A47" s="7">
        <v>18</v>
      </c>
      <c r="B47" s="8" t="s">
        <v>59</v>
      </c>
      <c r="C47" s="16"/>
      <c r="D47" s="16"/>
      <c r="E47" s="10" t="s">
        <v>60</v>
      </c>
      <c r="F47" s="16"/>
      <c r="G47" s="16"/>
      <c r="H47" s="16"/>
      <c r="I47" s="16"/>
      <c r="J47" s="16"/>
      <c r="K47" s="8">
        <v>35000</v>
      </c>
      <c r="L47" s="14">
        <f t="shared" si="17"/>
        <v>392000</v>
      </c>
      <c r="M47" s="14">
        <f t="shared" si="18"/>
        <v>245000</v>
      </c>
      <c r="N47" s="14">
        <f t="shared" si="19"/>
        <v>49000</v>
      </c>
      <c r="O47" s="14">
        <f t="shared" si="20"/>
        <v>49000</v>
      </c>
      <c r="P47" s="14">
        <f t="shared" si="21"/>
        <v>245000</v>
      </c>
    </row>
    <row r="48" ht="24" customHeight="1" spans="1:16">
      <c r="A48" s="12" t="s">
        <v>34</v>
      </c>
      <c r="B48" s="13"/>
      <c r="C48" s="13"/>
      <c r="D48" s="13"/>
      <c r="E48" s="13"/>
      <c r="F48" s="13"/>
      <c r="G48" s="13"/>
      <c r="H48" s="13"/>
      <c r="I48" s="13"/>
      <c r="J48" s="26"/>
      <c r="K48" s="7">
        <f t="shared" ref="K48:P48" si="22">SUM(K30:K47)</f>
        <v>572476</v>
      </c>
      <c r="L48" s="7">
        <f t="shared" si="22"/>
        <v>6411731.2</v>
      </c>
      <c r="M48" s="7">
        <f t="shared" si="22"/>
        <v>4007332</v>
      </c>
      <c r="N48" s="7">
        <f t="shared" si="22"/>
        <v>801466.4</v>
      </c>
      <c r="O48" s="7">
        <f t="shared" si="22"/>
        <v>801466.4</v>
      </c>
      <c r="P48" s="7">
        <f t="shared" si="22"/>
        <v>4007332</v>
      </c>
    </row>
    <row r="49" ht="30" customHeight="1" spans="1:16">
      <c r="A49" s="7">
        <v>1</v>
      </c>
      <c r="B49" s="7" t="s">
        <v>77</v>
      </c>
      <c r="C49" s="17" t="s">
        <v>78</v>
      </c>
      <c r="D49" s="17" t="s">
        <v>79</v>
      </c>
      <c r="E49" s="18" t="s">
        <v>80</v>
      </c>
      <c r="F49" s="17" t="s">
        <v>81</v>
      </c>
      <c r="G49" s="17" t="s">
        <v>82</v>
      </c>
      <c r="H49" s="17" t="s">
        <v>83</v>
      </c>
      <c r="I49" s="17" t="s">
        <v>83</v>
      </c>
      <c r="J49" s="17" t="s">
        <v>82</v>
      </c>
      <c r="K49" s="8">
        <v>1021</v>
      </c>
      <c r="L49" s="8">
        <f>K49*480</f>
        <v>490080</v>
      </c>
      <c r="M49" s="8">
        <f>K49*300</f>
        <v>306300</v>
      </c>
      <c r="N49" s="8">
        <f>K49*60</f>
        <v>61260</v>
      </c>
      <c r="O49" s="8">
        <f>K49*60</f>
        <v>61260</v>
      </c>
      <c r="P49" s="8">
        <f>K49*300</f>
        <v>306300</v>
      </c>
    </row>
    <row r="50" ht="30" customHeight="1" spans="1:16">
      <c r="A50" s="7">
        <v>2</v>
      </c>
      <c r="B50" s="7" t="s">
        <v>77</v>
      </c>
      <c r="C50" s="17" t="s">
        <v>84</v>
      </c>
      <c r="D50" s="17"/>
      <c r="E50" s="18" t="s">
        <v>80</v>
      </c>
      <c r="F50" s="17" t="s">
        <v>85</v>
      </c>
      <c r="G50" s="17" t="s">
        <v>86</v>
      </c>
      <c r="H50" s="17" t="s">
        <v>87</v>
      </c>
      <c r="I50" s="17" t="s">
        <v>87</v>
      </c>
      <c r="J50" s="17" t="s">
        <v>86</v>
      </c>
      <c r="K50" s="8">
        <v>94</v>
      </c>
      <c r="L50" s="8">
        <f>K50*360</f>
        <v>33840</v>
      </c>
      <c r="M50" s="8">
        <f>K50*225</f>
        <v>21150</v>
      </c>
      <c r="N50" s="8">
        <f>K50*45</f>
        <v>4230</v>
      </c>
      <c r="O50" s="8">
        <f>K50*45</f>
        <v>4230</v>
      </c>
      <c r="P50" s="8">
        <f>K50*225</f>
        <v>21150</v>
      </c>
    </row>
    <row r="51" ht="30" customHeight="1" spans="1:16">
      <c r="A51" s="7">
        <v>3</v>
      </c>
      <c r="B51" s="7" t="s">
        <v>77</v>
      </c>
      <c r="C51" s="17" t="s">
        <v>88</v>
      </c>
      <c r="D51" s="17"/>
      <c r="E51" s="18" t="s">
        <v>80</v>
      </c>
      <c r="F51" s="17" t="s">
        <v>89</v>
      </c>
      <c r="G51" s="17" t="s">
        <v>90</v>
      </c>
      <c r="H51" s="17" t="s">
        <v>91</v>
      </c>
      <c r="I51" s="17" t="s">
        <v>91</v>
      </c>
      <c r="J51" s="17" t="s">
        <v>90</v>
      </c>
      <c r="K51" s="8">
        <v>3</v>
      </c>
      <c r="L51" s="8">
        <f>K51*240</f>
        <v>720</v>
      </c>
      <c r="M51" s="8">
        <f>K51*150</f>
        <v>450</v>
      </c>
      <c r="N51" s="8">
        <f>K51*30</f>
        <v>90</v>
      </c>
      <c r="O51" s="8">
        <f>K51*30</f>
        <v>90</v>
      </c>
      <c r="P51" s="8">
        <f>K51*150</f>
        <v>450</v>
      </c>
    </row>
    <row r="52" ht="25" customHeight="1" spans="1:16">
      <c r="A52" s="19" t="s">
        <v>34</v>
      </c>
      <c r="B52" s="20"/>
      <c r="C52" s="20"/>
      <c r="D52" s="20"/>
      <c r="E52" s="20"/>
      <c r="F52" s="20"/>
      <c r="G52" s="20"/>
      <c r="H52" s="20"/>
      <c r="I52" s="20"/>
      <c r="J52" s="27"/>
      <c r="K52" s="7">
        <f t="shared" ref="K52:P52" si="23">SUM(K49:K51)</f>
        <v>1118</v>
      </c>
      <c r="L52" s="7">
        <f t="shared" si="23"/>
        <v>524640</v>
      </c>
      <c r="M52" s="7">
        <f t="shared" si="23"/>
        <v>327900</v>
      </c>
      <c r="N52" s="7">
        <f t="shared" si="23"/>
        <v>65580</v>
      </c>
      <c r="O52" s="7">
        <f t="shared" si="23"/>
        <v>65580</v>
      </c>
      <c r="P52" s="7">
        <f t="shared" si="23"/>
        <v>327900</v>
      </c>
    </row>
    <row r="53" ht="78" customHeight="1" spans="1:16">
      <c r="A53" s="7">
        <v>1</v>
      </c>
      <c r="B53" s="8" t="s">
        <v>92</v>
      </c>
      <c r="C53" s="9" t="s">
        <v>93</v>
      </c>
      <c r="D53" s="9" t="s">
        <v>21</v>
      </c>
      <c r="E53" s="10" t="s">
        <v>94</v>
      </c>
      <c r="F53" s="9" t="s">
        <v>95</v>
      </c>
      <c r="G53" s="9" t="s">
        <v>95</v>
      </c>
      <c r="H53" s="9" t="s">
        <v>96</v>
      </c>
      <c r="I53" s="9" t="s">
        <v>97</v>
      </c>
      <c r="J53" s="9" t="s">
        <v>98</v>
      </c>
      <c r="K53" s="8">
        <v>100</v>
      </c>
      <c r="L53" s="25">
        <v>0</v>
      </c>
      <c r="M53" s="25">
        <v>0</v>
      </c>
      <c r="N53" s="25">
        <f>K53*8</f>
        <v>800</v>
      </c>
      <c r="O53" s="25">
        <f>K53*40</f>
        <v>4000</v>
      </c>
      <c r="P53" s="25">
        <f>K53*32</f>
        <v>3200</v>
      </c>
    </row>
    <row r="54" ht="26.1" customHeight="1" spans="1:16">
      <c r="A54" s="12" t="s">
        <v>34</v>
      </c>
      <c r="B54" s="13"/>
      <c r="C54" s="13"/>
      <c r="D54" s="13"/>
      <c r="E54" s="13"/>
      <c r="F54" s="13"/>
      <c r="G54" s="13"/>
      <c r="H54" s="13"/>
      <c r="I54" s="13"/>
      <c r="J54" s="26"/>
      <c r="K54" s="7">
        <f t="shared" ref="K54:P54" si="24">SUM(K53:K53)</f>
        <v>100</v>
      </c>
      <c r="L54" s="7">
        <f t="shared" si="24"/>
        <v>0</v>
      </c>
      <c r="M54" s="7">
        <f t="shared" si="24"/>
        <v>0</v>
      </c>
      <c r="N54" s="7">
        <f t="shared" si="24"/>
        <v>800</v>
      </c>
      <c r="O54" s="7">
        <f t="shared" si="24"/>
        <v>4000</v>
      </c>
      <c r="P54" s="7">
        <f t="shared" si="24"/>
        <v>3200</v>
      </c>
    </row>
  </sheetData>
  <mergeCells count="41">
    <mergeCell ref="A3:P3"/>
    <mergeCell ref="F4:J4"/>
    <mergeCell ref="A12:J12"/>
    <mergeCell ref="A29:J29"/>
    <mergeCell ref="A48:J48"/>
    <mergeCell ref="A52:J52"/>
    <mergeCell ref="A54:J54"/>
    <mergeCell ref="A4:A5"/>
    <mergeCell ref="B4:B5"/>
    <mergeCell ref="C4:C5"/>
    <mergeCell ref="C6:C11"/>
    <mergeCell ref="C13:C28"/>
    <mergeCell ref="C30:C47"/>
    <mergeCell ref="D4:D5"/>
    <mergeCell ref="D6:D11"/>
    <mergeCell ref="D13:D28"/>
    <mergeCell ref="D30:D47"/>
    <mergeCell ref="D49:D51"/>
    <mergeCell ref="E4:E5"/>
    <mergeCell ref="F6:F11"/>
    <mergeCell ref="F13:F28"/>
    <mergeCell ref="F30:F47"/>
    <mergeCell ref="G6:G11"/>
    <mergeCell ref="G13:G28"/>
    <mergeCell ref="G30:G47"/>
    <mergeCell ref="H6:H11"/>
    <mergeCell ref="H13:H28"/>
    <mergeCell ref="H30:H47"/>
    <mergeCell ref="I6:I11"/>
    <mergeCell ref="I13:I28"/>
    <mergeCell ref="I30:I47"/>
    <mergeCell ref="J6:J11"/>
    <mergeCell ref="J13:J28"/>
    <mergeCell ref="J30:J47"/>
    <mergeCell ref="K4:K5"/>
    <mergeCell ref="L4:L5"/>
    <mergeCell ref="M4:M5"/>
    <mergeCell ref="N4:N5"/>
    <mergeCell ref="O4:O5"/>
    <mergeCell ref="P4:P5"/>
    <mergeCell ref="A1:P2"/>
  </mergeCells>
  <pageMargins left="0.700694444444445" right="0.700694444444445" top="0.751388888888889" bottom="0.597916666666667" header="0.298611111111111" footer="0.298611111111111"/>
  <pageSetup paperSize="9" scale="93" fitToHeight="0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邓斌</dc:creator>
  <cp:lastModifiedBy>lenovo</cp:lastModifiedBy>
  <dcterms:created xsi:type="dcterms:W3CDTF">2006-09-13T11:21:00Z</dcterms:created>
  <cp:lastPrinted>2021-10-21T08:47:00Z</cp:lastPrinted>
  <dcterms:modified xsi:type="dcterms:W3CDTF">2025-05-23T02:57:27Z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ICV">
    <vt:lpwstr>34C909F0CBBF43338863AB833DC6C47B</vt:lpwstr>
  </property>
</Properties>
</file>